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10" windowHeight="867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<sst xmlns="http://schemas.openxmlformats.org/spreadsheetml/2006/main" count="111" uniqueCount="59">
  <si>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Composition minéralogique</t>
  </si>
  <si>
    <t>Péridotite</t>
  </si>
  <si>
    <t>Gabbro</t>
  </si>
  <si>
    <t>Plagioclase Na</t>
  </si>
  <si>
    <t>Plagioclase Ca</t>
  </si>
  <si>
    <t>Pyroxènes</t>
  </si>
  <si>
    <t>Péridots</t>
  </si>
  <si>
    <t>Cellules à remplir</t>
  </si>
  <si>
    <t>Composition en % d'oxydes</t>
  </si>
  <si>
    <t>Minéraux</t>
  </si>
  <si>
    <t>(Fe,Mg)O</t>
  </si>
  <si>
    <t>CaO</t>
  </si>
  <si>
    <t>Roches</t>
  </si>
  <si>
    <t>(Fe,Mg)O</t>
  </si>
  <si>
    <t>CaO</t>
  </si>
  <si>
    <t>Composition en %  d'éléments</t>
  </si>
  <si>
    <t>Minéraux</t>
  </si>
  <si>
    <t>Si</t>
  </si>
  <si>
    <t>Al</t>
  </si>
  <si>
    <t>O</t>
  </si>
  <si>
    <t>Fe,Mg</t>
  </si>
  <si>
    <t>K</t>
  </si>
  <si>
    <t>Na</t>
  </si>
  <si>
    <t>Ca</t>
  </si>
  <si>
    <t>H</t>
  </si>
  <si>
    <t>Composition en %  numérique d'éléments</t>
  </si>
  <si>
    <t>Roches</t>
  </si>
  <si>
    <t>Si</t>
  </si>
  <si>
    <t>Al</t>
  </si>
  <si>
    <t>O</t>
  </si>
  <si>
    <t>Fe,Mg</t>
  </si>
  <si>
    <t>K</t>
  </si>
  <si>
    <t>Na</t>
  </si>
  <si>
    <t>Ca</t>
  </si>
  <si>
    <t>H</t>
  </si>
  <si>
    <t>Masse atomique</t>
  </si>
  <si>
    <t>Composition en %  massique d'éléments</t>
  </si>
  <si>
    <t>Plagioclase Na*</t>
  </si>
  <si>
    <t>Plagioclase Ca*</t>
  </si>
  <si>
    <r>
      <t>Phase 1</t>
    </r>
    <r>
      <rPr>
        <b/>
        <sz val="12"/>
        <rFont val="Arial"/>
        <family val="2"/>
      </rPr>
      <t xml:space="preserve">  ==&gt; remplir le tableau ci-dessous</t>
    </r>
  </si>
  <si>
    <t>Puis ...</t>
  </si>
  <si>
    <r>
      <t xml:space="preserve"> * pour les Fedspaths : Plagioclase Na et Plagioclases Ca, </t>
    </r>
    <r>
      <rPr>
        <b/>
        <sz val="9"/>
        <rFont val="Arial"/>
        <family val="2"/>
      </rPr>
      <t>répartir</t>
    </r>
    <r>
      <rPr>
        <sz val="9"/>
        <rFont val="Arial"/>
        <family val="2"/>
      </rPr>
      <t xml:space="preserve"> la </t>
    </r>
    <r>
      <rPr>
        <u val="single"/>
        <sz val="9"/>
        <rFont val="Arial"/>
        <family val="2"/>
      </rPr>
      <t>valeur globale</t>
    </r>
    <r>
      <rPr>
        <sz val="9"/>
        <rFont val="Arial"/>
        <family val="2"/>
      </rPr>
      <t xml:space="preserve"> donnée par "Mesurim" pour les Feldspaths dans chacune des 2 rubriques (donc </t>
    </r>
    <r>
      <rPr>
        <b/>
        <sz val="9"/>
        <rFont val="Arial"/>
        <family val="2"/>
      </rPr>
      <t>diviser</t>
    </r>
    <r>
      <rPr>
        <sz val="9"/>
        <rFont val="Arial"/>
        <family val="2"/>
      </rPr>
      <t xml:space="preserve"> cette valeur par 2)</t>
    </r>
  </si>
  <si>
    <r>
      <t>SiO</t>
    </r>
    <r>
      <rPr>
        <vertAlign val="subscript"/>
        <sz val="10"/>
        <color indexed="8"/>
        <rFont val="Arial"/>
        <family val="2"/>
      </rPr>
      <t>2</t>
    </r>
  </si>
  <si>
    <r>
      <t>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0</t>
    </r>
  </si>
  <si>
    <t>Résultats pour les roches étudiées</t>
  </si>
  <si>
    <r>
      <t>Al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3</t>
    </r>
  </si>
  <si>
    <r>
      <t>(Na,K)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</si>
  <si>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 xml:space="preserve">Voir résultats </t>
    </r>
    <r>
      <rPr>
        <b/>
        <sz val="12"/>
        <rFont val="Arial"/>
        <family val="2"/>
      </rPr>
      <t>en bas de la feuille de calcul</t>
    </r>
  </si>
  <si>
    <t>Mg / Fe</t>
  </si>
  <si>
    <t>Eléments chimiques</t>
  </si>
  <si>
    <t>Composition minéralogique (% surface de section)</t>
  </si>
  <si>
    <t>Composition minéralogique (% du volume)</t>
  </si>
  <si>
    <t>Péridotites asthénosphériques</t>
  </si>
  <si>
    <t>% de fusion partielle</t>
  </si>
  <si>
    <t>Liquide obtenu par fusion partielle de la péridotite asthénosphérique</t>
  </si>
  <si>
    <t>Basalte ou gabbro lithosphérique</t>
  </si>
  <si>
    <t>Péridotite lithosphérique        (= résiduelle)</t>
  </si>
  <si>
    <t>Résultats =&gt;</t>
  </si>
  <si>
    <r>
      <t>A la fin des années 1950 est mis au point un dispositif appelé "</t>
    </r>
    <r>
      <rPr>
        <b/>
        <sz val="9"/>
        <color indexed="20"/>
        <rFont val="Arial"/>
        <family val="2"/>
      </rPr>
      <t>presse à enclume de diamant</t>
    </r>
    <r>
      <rPr>
        <sz val="9"/>
        <color indexed="20"/>
        <rFont val="Arial"/>
        <family val="2"/>
      </rPr>
      <t xml:space="preserve">" permettant d'obtenir des conditions de pression et de température suffisantes pour provoquer une </t>
    </r>
    <r>
      <rPr>
        <b/>
        <sz val="9"/>
        <color indexed="20"/>
        <rFont val="Arial"/>
        <family val="2"/>
      </rPr>
      <t>fusion des roches</t>
    </r>
    <r>
      <rPr>
        <sz val="9"/>
        <color indexed="20"/>
        <rFont val="Arial"/>
        <family val="2"/>
      </rPr>
      <t xml:space="preserve">. Des </t>
    </r>
    <r>
      <rPr>
        <b/>
        <sz val="9"/>
        <color indexed="20"/>
        <rFont val="Arial"/>
        <family val="2"/>
      </rPr>
      <t>péridotites asthénosphériques</t>
    </r>
    <r>
      <rPr>
        <sz val="9"/>
        <color indexed="20"/>
        <rFont val="Arial"/>
        <family val="2"/>
      </rPr>
      <t xml:space="preserve"> broyées sont placées dans ce dispositif. La composition du liquide obtenu est analysée et comparée à celle des roches de la lithosphère océanique (en % d'éléments chimiques).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</si>
</sst>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0"/>
    </font>
    <font>
      <b/>
      <sz val="10"/>
      <color indexed="48"/>
      <name val="Albany"/>
      <family val="2"/>
    </font>
    <font>
      <b/>
      <sz val="11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0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b/>
      <sz val="10"/>
      <color indexed="16"/>
      <name val="Arial"/>
      <family val="2"/>
    </font>
    <font>
      <sz val="22"/>
      <color indexed="16"/>
      <name val="Arial"/>
      <family val="0"/>
    </font>
    <font>
      <sz val="10"/>
      <color indexed="1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Alignment="1">
      <alignment/>
    </xf>
    <xf numFmtId="0" fontId="1" fillId="2" borderId="0" xfId="0" applyAlignment="1">
      <alignment/>
    </xf>
    <xf numFmtId="0" fontId="1" fillId="2" borderId="1" xfId="0" applyAlignment="1">
      <alignment horizontal="center"/>
    </xf>
    <xf numFmtId="0" fontId="1" fillId="2" borderId="2" xfId="0" applyAlignment="1">
      <alignment horizontal="center"/>
    </xf>
    <xf numFmtId="0" fontId="1" fillId="2" borderId="3" xfId="0" applyAlignment="1">
      <alignment horizontal="center"/>
    </xf>
    <xf numFmtId="0" fontId="1" fillId="3" borderId="0" xfId="0" applyAlignment="1">
      <alignment/>
    </xf>
    <xf numFmtId="0" fontId="1" fillId="3" borderId="1" xfId="0" applyAlignment="1">
      <alignment horizontal="center"/>
    </xf>
    <xf numFmtId="0" fontId="1" fillId="3" borderId="2" xfId="0" applyAlignment="1">
      <alignment horizontal="center"/>
    </xf>
    <xf numFmtId="0" fontId="1" fillId="2" borderId="0" xfId="0" applyAlignment="1">
      <alignment/>
    </xf>
    <xf numFmtId="0" fontId="1" fillId="2" borderId="4" xfId="0" applyAlignment="1">
      <alignment horizontal="center"/>
    </xf>
    <xf numFmtId="0" fontId="1" fillId="2" borderId="5" xfId="0" applyAlignment="1">
      <alignment horizontal="center"/>
    </xf>
    <xf numFmtId="0" fontId="1" fillId="2" borderId="6" xfId="0" applyAlignment="1">
      <alignment horizontal="center"/>
    </xf>
    <xf numFmtId="0" fontId="1" fillId="0" borderId="0" xfId="0" applyAlignment="1">
      <alignment horizontal="center"/>
    </xf>
    <xf numFmtId="0" fontId="1" fillId="3" borderId="4" xfId="0" applyAlignment="1">
      <alignment horizontal="center"/>
    </xf>
    <xf numFmtId="0" fontId="1" fillId="3" borderId="5" xfId="0" applyAlignment="1">
      <alignment horizontal="center"/>
    </xf>
    <xf numFmtId="0" fontId="1" fillId="3" borderId="6" xfId="0" applyAlignment="1">
      <alignment horizontal="center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Border="1" applyAlignment="1">
      <alignment/>
    </xf>
    <xf numFmtId="0" fontId="1" fillId="2" borderId="2" xfId="0" applyFont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 horizontal="center"/>
    </xf>
    <xf numFmtId="0" fontId="12" fillId="2" borderId="7" xfId="0" applyFont="1" applyAlignment="1">
      <alignment/>
    </xf>
    <xf numFmtId="0" fontId="13" fillId="2" borderId="7" xfId="0" applyFont="1" applyAlignment="1">
      <alignment horizontal="left"/>
    </xf>
    <xf numFmtId="0" fontId="14" fillId="2" borderId="7" xfId="0" applyFont="1" applyAlignment="1">
      <alignment/>
    </xf>
    <xf numFmtId="0" fontId="17" fillId="0" borderId="0" xfId="0" applyFont="1" applyAlignment="1">
      <alignment/>
    </xf>
    <xf numFmtId="0" fontId="17" fillId="2" borderId="0" xfId="0" applyFont="1" applyAlignment="1">
      <alignment/>
    </xf>
    <xf numFmtId="0" fontId="17" fillId="3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5" borderId="2" xfId="0" applyFont="1" applyFill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" fillId="6" borderId="1" xfId="0" applyFont="1" applyFill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1" fillId="2" borderId="9" xfId="0" applyNumberFormat="1" applyAlignment="1">
      <alignment horizontal="center"/>
    </xf>
    <xf numFmtId="2" fontId="3" fillId="2" borderId="9" xfId="0" applyNumberFormat="1" applyAlignment="1">
      <alignment horizontal="center"/>
    </xf>
    <xf numFmtId="2" fontId="1" fillId="2" borderId="10" xfId="0" applyNumberFormat="1" applyAlignment="1">
      <alignment horizontal="center"/>
    </xf>
    <xf numFmtId="2" fontId="1" fillId="2" borderId="3" xfId="0" applyNumberFormat="1" applyAlignment="1">
      <alignment horizontal="center"/>
    </xf>
    <xf numFmtId="2" fontId="1" fillId="2" borderId="11" xfId="0" applyNumberFormat="1" applyAlignment="1">
      <alignment horizontal="center"/>
    </xf>
    <xf numFmtId="2" fontId="3" fillId="2" borderId="3" xfId="0" applyNumberFormat="1" applyAlignment="1">
      <alignment horizontal="center"/>
    </xf>
    <xf numFmtId="2" fontId="1" fillId="2" borderId="12" xfId="0" applyNumberFormat="1" applyAlignment="1">
      <alignment horizontal="center"/>
    </xf>
    <xf numFmtId="2" fontId="1" fillId="2" borderId="13" xfId="0" applyNumberFormat="1" applyAlignment="1">
      <alignment horizontal="center"/>
    </xf>
    <xf numFmtId="0" fontId="1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21" fillId="0" borderId="2" xfId="0" applyFont="1" applyAlignment="1">
      <alignment horizontal="center"/>
    </xf>
    <xf numFmtId="172" fontId="21" fillId="7" borderId="0" xfId="0" applyNumberFormat="1" applyFont="1" applyAlignment="1">
      <alignment horizontal="center"/>
    </xf>
    <xf numFmtId="172" fontId="21" fillId="7" borderId="3" xfId="0" applyNumberFormat="1" applyFont="1" applyAlignment="1">
      <alignment horizontal="center"/>
    </xf>
    <xf numFmtId="0" fontId="22" fillId="0" borderId="2" xfId="0" applyFont="1" applyAlignment="1">
      <alignment horizontal="center"/>
    </xf>
    <xf numFmtId="172" fontId="22" fillId="7" borderId="3" xfId="0" applyNumberFormat="1" applyFont="1" applyAlignment="1">
      <alignment horizontal="center"/>
    </xf>
    <xf numFmtId="0" fontId="22" fillId="3" borderId="7" xfId="0" applyFont="1" applyAlignment="1">
      <alignment/>
    </xf>
    <xf numFmtId="2" fontId="23" fillId="3" borderId="3" xfId="0" applyNumberFormat="1" applyFont="1" applyAlignment="1">
      <alignment horizontal="center"/>
    </xf>
    <xf numFmtId="0" fontId="22" fillId="6" borderId="7" xfId="0" applyFont="1" applyFill="1" applyAlignment="1">
      <alignment/>
    </xf>
    <xf numFmtId="172" fontId="22" fillId="6" borderId="15" xfId="0" applyNumberFormat="1" applyFont="1" applyFill="1" applyAlignment="1">
      <alignment horizontal="center"/>
    </xf>
    <xf numFmtId="172" fontId="22" fillId="8" borderId="14" xfId="0" applyNumberFormat="1" applyFont="1" applyFill="1" applyBorder="1" applyAlignment="1">
      <alignment horizontal="center"/>
    </xf>
    <xf numFmtId="0" fontId="21" fillId="0" borderId="3" xfId="0" applyFont="1" applyAlignment="1">
      <alignment horizontal="center"/>
    </xf>
    <xf numFmtId="172" fontId="25" fillId="0" borderId="3" xfId="0" applyNumberFormat="1" applyFont="1" applyAlignment="1">
      <alignment horizontal="center"/>
    </xf>
    <xf numFmtId="0" fontId="22" fillId="0" borderId="3" xfId="0" applyFont="1" applyAlignment="1">
      <alignment horizontal="center"/>
    </xf>
    <xf numFmtId="172" fontId="23" fillId="0" borderId="3" xfId="0" applyNumberFormat="1" applyFont="1" applyAlignment="1">
      <alignment horizontal="center"/>
    </xf>
    <xf numFmtId="0" fontId="21" fillId="3" borderId="7" xfId="0" applyFont="1" applyAlignment="1">
      <alignment/>
    </xf>
    <xf numFmtId="2" fontId="25" fillId="3" borderId="3" xfId="0" applyNumberFormat="1" applyFont="1" applyAlignment="1">
      <alignment horizontal="center"/>
    </xf>
    <xf numFmtId="0" fontId="21" fillId="6" borderId="7" xfId="0" applyFont="1" applyFill="1" applyAlignment="1">
      <alignment/>
    </xf>
    <xf numFmtId="172" fontId="21" fillId="6" borderId="15" xfId="0" applyNumberFormat="1" applyFont="1" applyFill="1" applyAlignment="1">
      <alignment horizontal="center"/>
    </xf>
    <xf numFmtId="172" fontId="21" fillId="8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9" borderId="0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24" fillId="8" borderId="19" xfId="0" applyFont="1" applyFill="1" applyBorder="1" applyAlignment="1">
      <alignment horizontal="center" textRotation="90" wrapText="1"/>
    </xf>
    <xf numFmtId="0" fontId="24" fillId="8" borderId="20" xfId="0" applyFont="1" applyFill="1" applyBorder="1" applyAlignment="1">
      <alignment horizontal="center" textRotation="90" wrapText="1"/>
    </xf>
    <xf numFmtId="0" fontId="23" fillId="8" borderId="21" xfId="0" applyFont="1" applyFill="1" applyBorder="1" applyAlignment="1">
      <alignment horizontal="center" wrapText="1"/>
    </xf>
    <xf numFmtId="0" fontId="26" fillId="8" borderId="19" xfId="0" applyFont="1" applyFill="1" applyBorder="1" applyAlignment="1">
      <alignment horizontal="center" textRotation="90" wrapText="1"/>
    </xf>
    <xf numFmtId="0" fontId="26" fillId="8" borderId="20" xfId="0" applyFont="1" applyFill="1" applyBorder="1" applyAlignment="1">
      <alignment horizontal="center" textRotation="90" wrapText="1"/>
    </xf>
    <xf numFmtId="0" fontId="25" fillId="8" borderId="21" xfId="0" applyFont="1" applyFill="1" applyBorder="1" applyAlignment="1">
      <alignment horizontal="center" wrapText="1"/>
    </xf>
    <xf numFmtId="0" fontId="27" fillId="8" borderId="28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29" xfId="0" applyFont="1" applyBorder="1" applyAlignment="1">
      <alignment horizontal="left" wrapText="1"/>
    </xf>
    <xf numFmtId="0" fontId="13" fillId="0" borderId="30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E6E6FF"/>
      <rgbColor rgb="00FFCC99"/>
      <rgbColor rgb="00FFFFCC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46</xdr:row>
      <xdr:rowOff>95250</xdr:rowOff>
    </xdr:from>
    <xdr:to>
      <xdr:col>12</xdr:col>
      <xdr:colOff>685800</xdr:colOff>
      <xdr:row>63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829550"/>
          <a:ext cx="344805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1">
      <selection activeCell="D57" sqref="D57:F63"/>
    </sheetView>
  </sheetViews>
  <sheetFormatPr defaultColWidth="11.421875" defaultRowHeight="12.75"/>
  <cols>
    <col min="1" max="1" width="14.57421875" style="0" customWidth="1"/>
    <col min="2" max="9" width="8.8515625" style="0" customWidth="1"/>
    <col min="10" max="15" width="11.140625" style="0" customWidth="1"/>
    <col min="16" max="16384" width="11.00390625" style="0" customWidth="1"/>
  </cols>
  <sheetData>
    <row r="1" spans="1:9" ht="12.75">
      <c r="A1" s="82" t="s">
        <v>39</v>
      </c>
      <c r="B1" s="84" t="s">
        <v>41</v>
      </c>
      <c r="C1" s="85"/>
      <c r="D1" s="85"/>
      <c r="E1" s="85"/>
      <c r="H1" s="103" t="s">
        <v>47</v>
      </c>
      <c r="I1" s="104"/>
    </row>
    <row r="2" spans="1:9" ht="12.75">
      <c r="A2" s="83"/>
      <c r="B2" s="85"/>
      <c r="C2" s="85"/>
      <c r="D2" s="85"/>
      <c r="E2" s="85"/>
      <c r="F2" s="18"/>
      <c r="H2" s="104"/>
      <c r="I2" s="104"/>
    </row>
    <row r="3" spans="1:9" ht="12.75">
      <c r="A3" s="83"/>
      <c r="B3" s="85"/>
      <c r="C3" s="85"/>
      <c r="D3" s="85"/>
      <c r="E3" s="85"/>
      <c r="F3" s="101" t="s">
        <v>40</v>
      </c>
      <c r="H3" s="104"/>
      <c r="I3" s="104"/>
    </row>
    <row r="4" spans="1:9" ht="12.75">
      <c r="A4" s="83"/>
      <c r="B4" s="85"/>
      <c r="C4" s="85"/>
      <c r="D4" s="85"/>
      <c r="E4" s="85"/>
      <c r="F4" s="102"/>
      <c r="H4" s="104"/>
      <c r="I4" s="104"/>
    </row>
    <row r="5" spans="1:9" ht="12.75">
      <c r="A5" s="83"/>
      <c r="B5" s="85"/>
      <c r="C5" s="85"/>
      <c r="D5" s="85"/>
      <c r="E5" s="85"/>
      <c r="H5" s="104"/>
      <c r="I5" s="104"/>
    </row>
    <row r="6" spans="2:4" ht="12.75">
      <c r="B6" s="17"/>
      <c r="C6" s="113" t="s">
        <v>7</v>
      </c>
      <c r="D6" s="113"/>
    </row>
    <row r="7" spans="1:256" ht="12.75">
      <c r="A7" s="30" t="s">
        <v>50</v>
      </c>
      <c r="B7" s="30"/>
      <c r="C7" s="30"/>
      <c r="D7" s="30"/>
      <c r="E7" s="30"/>
      <c r="F7" s="30" t="s">
        <v>51</v>
      </c>
      <c r="G7" s="30"/>
      <c r="H7" s="30"/>
      <c r="I7" s="1"/>
      <c r="J7" s="1"/>
      <c r="K7" s="1"/>
      <c r="L7" s="1"/>
      <c r="M7" s="33" t="s">
        <v>0</v>
      </c>
      <c r="N7" s="33"/>
      <c r="O7" s="3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5" thickBot="1">
      <c r="A8" s="86" t="s">
        <v>9</v>
      </c>
      <c r="B8" s="87"/>
      <c r="C8" s="56" t="s">
        <v>1</v>
      </c>
      <c r="D8" s="59" t="s">
        <v>2</v>
      </c>
      <c r="E8" s="1"/>
      <c r="F8" s="86" t="s">
        <v>9</v>
      </c>
      <c r="G8" s="87"/>
      <c r="H8" s="66" t="s">
        <v>1</v>
      </c>
      <c r="I8" s="68" t="s">
        <v>2</v>
      </c>
      <c r="J8" s="1"/>
      <c r="K8" s="1"/>
      <c r="L8" s="1"/>
      <c r="M8" s="34"/>
      <c r="N8" s="34" t="s">
        <v>1</v>
      </c>
      <c r="O8" s="34" t="s">
        <v>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 thickTop="1">
      <c r="A9" s="118" t="s">
        <v>37</v>
      </c>
      <c r="B9" s="119"/>
      <c r="C9" s="57">
        <v>0</v>
      </c>
      <c r="D9" s="60">
        <v>15.6</v>
      </c>
      <c r="E9" s="1"/>
      <c r="F9" s="118" t="s">
        <v>3</v>
      </c>
      <c r="G9" s="119"/>
      <c r="H9" s="67">
        <f aca="true" t="shared" si="0" ref="H9:I12">N9/N$13*100</f>
        <v>0</v>
      </c>
      <c r="I9" s="69">
        <f t="shared" si="0"/>
        <v>8.879569126726942</v>
      </c>
      <c r="J9" s="1"/>
      <c r="K9" s="1"/>
      <c r="L9" s="1"/>
      <c r="M9" s="34"/>
      <c r="N9" s="34">
        <f aca="true" t="shared" si="1" ref="N9:O12">SQRT(C9)^3</f>
        <v>0</v>
      </c>
      <c r="O9" s="34">
        <f t="shared" si="1"/>
        <v>61.615063093370274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18" t="s">
        <v>38</v>
      </c>
      <c r="B10" s="119"/>
      <c r="C10" s="58">
        <v>0</v>
      </c>
      <c r="D10" s="60">
        <v>15.6</v>
      </c>
      <c r="E10" s="1"/>
      <c r="F10" s="118" t="s">
        <v>4</v>
      </c>
      <c r="G10" s="119"/>
      <c r="H10" s="67">
        <f t="shared" si="0"/>
        <v>0</v>
      </c>
      <c r="I10" s="69">
        <f t="shared" si="0"/>
        <v>8.879569126726942</v>
      </c>
      <c r="J10" s="1"/>
      <c r="K10" s="1"/>
      <c r="L10" s="1"/>
      <c r="M10" s="34"/>
      <c r="N10" s="34">
        <f t="shared" si="1"/>
        <v>0</v>
      </c>
      <c r="O10" s="34">
        <f t="shared" si="1"/>
        <v>61.615063093370274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14" t="s">
        <v>5</v>
      </c>
      <c r="B11" s="115"/>
      <c r="C11" s="58">
        <v>20.4</v>
      </c>
      <c r="D11" s="60">
        <v>68.8</v>
      </c>
      <c r="E11" s="1"/>
      <c r="F11" s="114" t="s">
        <v>5</v>
      </c>
      <c r="G11" s="115"/>
      <c r="H11" s="67">
        <f t="shared" si="0"/>
        <v>11.484099378956246</v>
      </c>
      <c r="I11" s="69">
        <f t="shared" si="0"/>
        <v>82.24086174654612</v>
      </c>
      <c r="J11" s="1"/>
      <c r="K11" s="1"/>
      <c r="L11" s="1"/>
      <c r="M11" s="34"/>
      <c r="N11" s="34">
        <f t="shared" si="1"/>
        <v>92.13937269159149</v>
      </c>
      <c r="O11" s="34">
        <f t="shared" si="1"/>
        <v>570.6668660435787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16" t="s">
        <v>6</v>
      </c>
      <c r="B12" s="117"/>
      <c r="C12" s="58">
        <v>79.6</v>
      </c>
      <c r="D12" s="60">
        <v>0</v>
      </c>
      <c r="E12" s="1"/>
      <c r="F12" s="116" t="s">
        <v>6</v>
      </c>
      <c r="G12" s="117"/>
      <c r="H12" s="67">
        <f t="shared" si="0"/>
        <v>88.51590062104376</v>
      </c>
      <c r="I12" s="69">
        <f t="shared" si="0"/>
        <v>0</v>
      </c>
      <c r="J12" s="1"/>
      <c r="K12" s="1"/>
      <c r="L12" s="1"/>
      <c r="M12" s="34"/>
      <c r="N12" s="34">
        <f t="shared" si="1"/>
        <v>710.1819034585436</v>
      </c>
      <c r="O12" s="34">
        <f t="shared" si="1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4"/>
      <c r="N13" s="34">
        <f>SUM(N9:N12)</f>
        <v>802.3212761501351</v>
      </c>
      <c r="O13" s="34">
        <f>SUM(O9:O12)</f>
        <v>693.8969922303193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2"/>
      <c r="B14" s="2"/>
      <c r="C14" s="31" t="s">
        <v>8</v>
      </c>
      <c r="D14" s="31"/>
      <c r="E14" s="31"/>
      <c r="F14" s="2"/>
      <c r="G14" s="2"/>
      <c r="H14" s="1"/>
      <c r="I14" s="23"/>
      <c r="J14" s="23"/>
      <c r="K14" s="23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6.5" thickBot="1">
      <c r="A15" s="3" t="s">
        <v>9</v>
      </c>
      <c r="B15" s="21" t="s">
        <v>42</v>
      </c>
      <c r="C15" s="21" t="s">
        <v>45</v>
      </c>
      <c r="D15" s="4" t="s">
        <v>10</v>
      </c>
      <c r="E15" s="21" t="s">
        <v>46</v>
      </c>
      <c r="F15" s="4" t="s">
        <v>11</v>
      </c>
      <c r="G15" s="21" t="s">
        <v>43</v>
      </c>
      <c r="H15" s="22"/>
      <c r="I15" s="25"/>
      <c r="J15" s="26"/>
      <c r="K15" s="26"/>
      <c r="L15" s="26"/>
      <c r="M15" s="2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3.5" thickTop="1">
      <c r="A16" s="27" t="s">
        <v>3</v>
      </c>
      <c r="B16" s="5">
        <v>66.67</v>
      </c>
      <c r="C16" s="5">
        <v>11.11</v>
      </c>
      <c r="D16" s="5">
        <v>0</v>
      </c>
      <c r="E16" s="5">
        <v>22.22</v>
      </c>
      <c r="F16" s="5">
        <v>0</v>
      </c>
      <c r="G16" s="5">
        <v>0</v>
      </c>
      <c r="H16" s="22"/>
      <c r="I16" s="26"/>
      <c r="J16" s="26"/>
      <c r="K16" s="26"/>
      <c r="L16" s="26"/>
      <c r="M16" s="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27" t="s">
        <v>4</v>
      </c>
      <c r="B17" s="5">
        <v>50</v>
      </c>
      <c r="C17" s="5">
        <v>25</v>
      </c>
      <c r="D17" s="5">
        <v>0</v>
      </c>
      <c r="E17" s="5">
        <v>0</v>
      </c>
      <c r="F17" s="5">
        <v>25</v>
      </c>
      <c r="G17" s="5">
        <v>0</v>
      </c>
      <c r="H17" s="22"/>
      <c r="I17" s="26"/>
      <c r="J17" s="26"/>
      <c r="K17" s="26"/>
      <c r="L17" s="26"/>
      <c r="M17" s="2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28" t="s">
        <v>5</v>
      </c>
      <c r="B18" s="5">
        <v>50</v>
      </c>
      <c r="C18" s="5">
        <v>0</v>
      </c>
      <c r="D18" s="5">
        <v>50</v>
      </c>
      <c r="E18" s="5">
        <v>0</v>
      </c>
      <c r="F18" s="5">
        <v>0</v>
      </c>
      <c r="G18" s="5">
        <v>0</v>
      </c>
      <c r="H18" s="22"/>
      <c r="I18" s="26"/>
      <c r="J18" s="26"/>
      <c r="K18" s="26"/>
      <c r="L18" s="26"/>
      <c r="M18" s="2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29" t="s">
        <v>6</v>
      </c>
      <c r="B19" s="5">
        <v>33.3</v>
      </c>
      <c r="C19" s="5">
        <v>0</v>
      </c>
      <c r="D19" s="5">
        <v>66.7</v>
      </c>
      <c r="E19" s="5">
        <v>0</v>
      </c>
      <c r="F19" s="5">
        <v>0</v>
      </c>
      <c r="G19" s="5">
        <v>0</v>
      </c>
      <c r="H19" s="22"/>
      <c r="I19" s="26"/>
      <c r="J19" s="26"/>
      <c r="K19" s="26"/>
      <c r="L19" s="26"/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6"/>
      <c r="B20" s="6"/>
      <c r="C20" s="32" t="s">
        <v>44</v>
      </c>
      <c r="D20" s="6"/>
      <c r="E20" s="6"/>
      <c r="F20" s="6"/>
      <c r="G20" s="6"/>
      <c r="H20" s="22"/>
      <c r="I20" s="26"/>
      <c r="J20" s="26"/>
      <c r="K20" s="26"/>
      <c r="L20" s="26"/>
      <c r="M20" s="2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6.5" thickBot="1">
      <c r="A21" s="7" t="s">
        <v>12</v>
      </c>
      <c r="B21" s="35" t="s">
        <v>42</v>
      </c>
      <c r="C21" s="35" t="s">
        <v>45</v>
      </c>
      <c r="D21" s="8" t="s">
        <v>13</v>
      </c>
      <c r="E21" s="35" t="s">
        <v>46</v>
      </c>
      <c r="F21" s="8" t="s">
        <v>14</v>
      </c>
      <c r="G21" s="35" t="s">
        <v>43</v>
      </c>
      <c r="H21" s="22"/>
      <c r="I21" s="26"/>
      <c r="J21" s="26"/>
      <c r="K21" s="26"/>
      <c r="L21" s="26"/>
      <c r="M21" s="2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3.5" thickTop="1">
      <c r="A22" s="70" t="s">
        <v>1</v>
      </c>
      <c r="B22" s="71">
        <f aca="true" t="shared" si="2" ref="B22:G22">$H$9/100*B$16+$H$10/100*B$17++$H$11/100*B$18+$H$12/100*B$19</f>
        <v>35.217844596285694</v>
      </c>
      <c r="C22" s="71">
        <f t="shared" si="2"/>
        <v>0</v>
      </c>
      <c r="D22" s="71">
        <f t="shared" si="2"/>
        <v>64.78215540371431</v>
      </c>
      <c r="E22" s="71">
        <f t="shared" si="2"/>
        <v>0</v>
      </c>
      <c r="F22" s="71">
        <f t="shared" si="2"/>
        <v>0</v>
      </c>
      <c r="G22" s="71">
        <f t="shared" si="2"/>
        <v>0</v>
      </c>
      <c r="H22" s="22"/>
      <c r="I22" s="26"/>
      <c r="J22" s="26"/>
      <c r="K22" s="26"/>
      <c r="L22" s="26"/>
      <c r="M22" s="2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61" t="s">
        <v>2</v>
      </c>
      <c r="B23" s="62">
        <f aca="true" t="shared" si="3" ref="B23:G23">$I$9/100*B$16+$I$10/100*B$17++$I$11/100*B$18+$I$12/100*B$19</f>
        <v>51.480224173425384</v>
      </c>
      <c r="C23" s="62">
        <f t="shared" si="3"/>
        <v>3.206412411661099</v>
      </c>
      <c r="D23" s="62">
        <f t="shared" si="3"/>
        <v>41.12043087327306</v>
      </c>
      <c r="E23" s="62">
        <f t="shared" si="3"/>
        <v>1.9730402599587265</v>
      </c>
      <c r="F23" s="62">
        <f t="shared" si="3"/>
        <v>2.2198922816817355</v>
      </c>
      <c r="G23" s="62">
        <f t="shared" si="3"/>
        <v>0</v>
      </c>
      <c r="H23" s="22"/>
      <c r="I23" s="26"/>
      <c r="J23" s="26"/>
      <c r="K23" s="26"/>
      <c r="L23" s="26"/>
      <c r="M23" s="2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9:12" s="1" customFormat="1" ht="12.75">
      <c r="I24" s="24"/>
      <c r="J24" s="24"/>
      <c r="K24" s="24"/>
      <c r="L24" s="24"/>
    </row>
    <row r="25" spans="1:256" ht="12.75">
      <c r="A25" s="2"/>
      <c r="B25" s="9"/>
      <c r="C25" s="31" t="s">
        <v>15</v>
      </c>
      <c r="D25" s="31"/>
      <c r="E25" s="31"/>
      <c r="F25" s="9"/>
      <c r="G25" s="9"/>
      <c r="H25" s="9"/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.5" thickBot="1">
      <c r="A26" s="3" t="s">
        <v>16</v>
      </c>
      <c r="B26" s="10" t="s">
        <v>17</v>
      </c>
      <c r="C26" s="11" t="s">
        <v>18</v>
      </c>
      <c r="D26" s="11" t="s">
        <v>19</v>
      </c>
      <c r="E26" s="11" t="s">
        <v>20</v>
      </c>
      <c r="F26" s="11" t="s">
        <v>21</v>
      </c>
      <c r="G26" s="11" t="s">
        <v>22</v>
      </c>
      <c r="H26" s="11" t="s">
        <v>23</v>
      </c>
      <c r="I26" s="12" t="s">
        <v>24</v>
      </c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3.5" thickTop="1">
      <c r="A27" s="27" t="s">
        <v>3</v>
      </c>
      <c r="B27" s="42">
        <f>300/13</f>
        <v>23.076923076923077</v>
      </c>
      <c r="C27" s="45">
        <f>100/13</f>
        <v>7.6923076923076925</v>
      </c>
      <c r="D27" s="45">
        <f>800/13</f>
        <v>61.53846153846154</v>
      </c>
      <c r="E27" s="45">
        <v>0</v>
      </c>
      <c r="F27" s="47">
        <v>0</v>
      </c>
      <c r="G27" s="45">
        <f>100/13</f>
        <v>7.6923076923076925</v>
      </c>
      <c r="H27" s="45">
        <v>0</v>
      </c>
      <c r="I27" s="48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27" t="s">
        <v>4</v>
      </c>
      <c r="B28" s="42">
        <f>200/13</f>
        <v>15.384615384615385</v>
      </c>
      <c r="C28" s="45">
        <f>200/13</f>
        <v>15.384615384615385</v>
      </c>
      <c r="D28" s="45">
        <f>800/13</f>
        <v>61.53846153846154</v>
      </c>
      <c r="E28" s="45">
        <v>0</v>
      </c>
      <c r="F28" s="45">
        <v>0</v>
      </c>
      <c r="G28" s="45">
        <v>0</v>
      </c>
      <c r="H28" s="45">
        <f>100/13</f>
        <v>7.6923076923076925</v>
      </c>
      <c r="I28" s="48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28" t="s">
        <v>5</v>
      </c>
      <c r="B29" s="43">
        <v>10</v>
      </c>
      <c r="C29" s="45">
        <v>10</v>
      </c>
      <c r="D29" s="45">
        <v>60</v>
      </c>
      <c r="E29" s="45">
        <v>10</v>
      </c>
      <c r="F29" s="45">
        <v>0</v>
      </c>
      <c r="G29" s="45">
        <v>0</v>
      </c>
      <c r="H29" s="45">
        <v>10</v>
      </c>
      <c r="I29" s="48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29" t="s">
        <v>6</v>
      </c>
      <c r="B30" s="44">
        <f>100/6</f>
        <v>16.666666666666668</v>
      </c>
      <c r="C30" s="46">
        <v>0</v>
      </c>
      <c r="D30" s="46">
        <f>400/6</f>
        <v>66.66666666666667</v>
      </c>
      <c r="E30" s="46">
        <f>100/6</f>
        <v>16.666666666666668</v>
      </c>
      <c r="F30" s="46">
        <v>0</v>
      </c>
      <c r="G30" s="46">
        <v>0</v>
      </c>
      <c r="H30" s="46">
        <v>0</v>
      </c>
      <c r="I30" s="49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"/>
      <c r="B31" s="1"/>
      <c r="C31" s="36" t="s">
        <v>25</v>
      </c>
      <c r="D31" s="37"/>
      <c r="E31" s="37"/>
      <c r="F31" s="37"/>
      <c r="G31" s="1"/>
      <c r="H31" s="1"/>
      <c r="I31" s="1"/>
      <c r="J31" s="1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3.5" thickBot="1">
      <c r="A32" s="7" t="s">
        <v>26</v>
      </c>
      <c r="B32" s="14" t="s">
        <v>27</v>
      </c>
      <c r="C32" s="15" t="s">
        <v>28</v>
      </c>
      <c r="D32" s="15" t="s">
        <v>29</v>
      </c>
      <c r="E32" s="15" t="s">
        <v>30</v>
      </c>
      <c r="F32" s="15" t="s">
        <v>31</v>
      </c>
      <c r="G32" s="15" t="s">
        <v>32</v>
      </c>
      <c r="H32" s="15" t="s">
        <v>33</v>
      </c>
      <c r="I32" s="16" t="s">
        <v>34</v>
      </c>
      <c r="J32" s="22"/>
      <c r="K32" s="77" t="s">
        <v>12</v>
      </c>
      <c r="L32" s="77" t="s">
        <v>17</v>
      </c>
      <c r="M32" s="77" t="s">
        <v>18</v>
      </c>
      <c r="N32" s="77" t="s">
        <v>19</v>
      </c>
      <c r="O32" s="77" t="s">
        <v>20</v>
      </c>
      <c r="P32" s="77" t="s">
        <v>21</v>
      </c>
      <c r="Q32" s="77" t="s">
        <v>22</v>
      </c>
      <c r="R32" s="77" t="s">
        <v>23</v>
      </c>
      <c r="S32" s="77" t="s">
        <v>24</v>
      </c>
      <c r="T32" s="78"/>
      <c r="U32" s="20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3.5" thickTop="1">
      <c r="A33" s="70" t="s">
        <v>1</v>
      </c>
      <c r="B33" s="71">
        <f aca="true" t="shared" si="4" ref="B33:I33">$H$9/100*B27+$H$10/100*B28+$H$11/100*B29+$H$12/100*B30</f>
        <v>15.901060041402918</v>
      </c>
      <c r="C33" s="71">
        <f t="shared" si="4"/>
        <v>1.1484099378956245</v>
      </c>
      <c r="D33" s="71">
        <f t="shared" si="4"/>
        <v>65.90106004140291</v>
      </c>
      <c r="E33" s="71">
        <f t="shared" si="4"/>
        <v>15.901060041402918</v>
      </c>
      <c r="F33" s="71">
        <f t="shared" si="4"/>
        <v>0</v>
      </c>
      <c r="G33" s="71">
        <f t="shared" si="4"/>
        <v>0</v>
      </c>
      <c r="H33" s="71">
        <f t="shared" si="4"/>
        <v>1.1484099378956245</v>
      </c>
      <c r="I33" s="71">
        <f t="shared" si="4"/>
        <v>0</v>
      </c>
      <c r="J33" s="22"/>
      <c r="K33" s="78" t="s">
        <v>1</v>
      </c>
      <c r="L33" s="79">
        <f aca="true" t="shared" si="5" ref="L33:S34">B33*B$36</f>
        <v>446.66077656300797</v>
      </c>
      <c r="M33" s="79">
        <f t="shared" si="5"/>
        <v>30.98410012442395</v>
      </c>
      <c r="N33" s="79">
        <f t="shared" si="5"/>
        <v>1054.4169606624466</v>
      </c>
      <c r="O33" s="79">
        <f t="shared" si="5"/>
        <v>637.314486459429</v>
      </c>
      <c r="P33" s="79">
        <f t="shared" si="5"/>
        <v>0</v>
      </c>
      <c r="Q33" s="79">
        <f t="shared" si="5"/>
        <v>0</v>
      </c>
      <c r="R33" s="79">
        <f t="shared" si="5"/>
        <v>46.05123850961454</v>
      </c>
      <c r="S33" s="79">
        <f t="shared" si="5"/>
        <v>0</v>
      </c>
      <c r="T33" s="80">
        <f>SUM(L33:S33)</f>
        <v>2215.427562318922</v>
      </c>
      <c r="U33" s="2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61" t="s">
        <v>2</v>
      </c>
      <c r="B34" s="62">
        <f aca="true" t="shared" si="6" ref="B34:I34">$I$9/100*B27+$I$10/100*B28+$I$11/100*B29+$I$12/100*B30</f>
        <v>11.63930506954959</v>
      </c>
      <c r="C34" s="62">
        <f t="shared" si="6"/>
        <v>10.273217511591596</v>
      </c>
      <c r="D34" s="62">
        <f t="shared" si="6"/>
        <v>60.2732175115916</v>
      </c>
      <c r="E34" s="62">
        <f t="shared" si="6"/>
        <v>8.22408617465461</v>
      </c>
      <c r="F34" s="62">
        <f t="shared" si="6"/>
        <v>0</v>
      </c>
      <c r="G34" s="62">
        <f t="shared" si="6"/>
        <v>0.6830437789789956</v>
      </c>
      <c r="H34" s="62">
        <f t="shared" si="6"/>
        <v>8.907129953633607</v>
      </c>
      <c r="I34" s="62">
        <f t="shared" si="6"/>
        <v>0</v>
      </c>
      <c r="J34" s="22"/>
      <c r="K34" s="78" t="s">
        <v>2</v>
      </c>
      <c r="L34" s="79">
        <f t="shared" si="5"/>
        <v>326.94807940364797</v>
      </c>
      <c r="M34" s="79">
        <f t="shared" si="5"/>
        <v>277.1714084627413</v>
      </c>
      <c r="N34" s="79">
        <f t="shared" si="5"/>
        <v>964.3714801854655</v>
      </c>
      <c r="O34" s="79">
        <f t="shared" si="5"/>
        <v>329.6213738801568</v>
      </c>
      <c r="P34" s="79">
        <f t="shared" si="5"/>
        <v>0</v>
      </c>
      <c r="Q34" s="79">
        <f t="shared" si="5"/>
        <v>15.7100069165169</v>
      </c>
      <c r="R34" s="79">
        <f t="shared" si="5"/>
        <v>357.1759111407077</v>
      </c>
      <c r="S34" s="79">
        <f t="shared" si="5"/>
        <v>0</v>
      </c>
      <c r="T34" s="80">
        <f>SUM(L34:S34)</f>
        <v>2270.9982599892364</v>
      </c>
      <c r="U34" s="2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1:20" s="1" customFormat="1" ht="12.75"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56" ht="12.75">
      <c r="A36" s="38" t="s">
        <v>35</v>
      </c>
      <c r="B36" s="19">
        <v>28.09</v>
      </c>
      <c r="C36" s="19">
        <v>26.98</v>
      </c>
      <c r="D36" s="19">
        <v>16</v>
      </c>
      <c r="E36" s="19">
        <f>(55.85+24.31)/2</f>
        <v>40.08</v>
      </c>
      <c r="F36" s="19">
        <v>39.1</v>
      </c>
      <c r="G36" s="19">
        <v>23</v>
      </c>
      <c r="H36" s="19">
        <v>40.1</v>
      </c>
      <c r="I36" s="19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37"/>
      <c r="B37" s="37"/>
      <c r="C37" s="37" t="s">
        <v>36</v>
      </c>
      <c r="D37" s="37"/>
      <c r="E37" s="37"/>
      <c r="F37" s="37"/>
      <c r="G37" s="37"/>
      <c r="H37" s="37"/>
      <c r="I37" s="37"/>
      <c r="J37" s="1"/>
      <c r="K37" s="23"/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 thickBot="1">
      <c r="A38" s="39" t="s">
        <v>12</v>
      </c>
      <c r="B38" s="40" t="s">
        <v>17</v>
      </c>
      <c r="C38" s="41" t="s">
        <v>18</v>
      </c>
      <c r="D38" s="41" t="s">
        <v>19</v>
      </c>
      <c r="E38" s="41" t="s">
        <v>20</v>
      </c>
      <c r="F38" s="41" t="s">
        <v>21</v>
      </c>
      <c r="G38" s="41" t="s">
        <v>22</v>
      </c>
      <c r="H38" s="41" t="s">
        <v>23</v>
      </c>
      <c r="I38" s="41" t="s">
        <v>24</v>
      </c>
      <c r="J38" s="50"/>
      <c r="K38" s="51"/>
      <c r="L38" s="52"/>
      <c r="M38" s="2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 thickTop="1">
      <c r="A39" s="72" t="s">
        <v>1</v>
      </c>
      <c r="B39" s="73">
        <f aca="true" t="shared" si="7" ref="B39:H40">L33/$T33*100</f>
        <v>20.16138032044168</v>
      </c>
      <c r="C39" s="73">
        <f t="shared" si="7"/>
        <v>1.3985607406631893</v>
      </c>
      <c r="D39" s="73">
        <f t="shared" si="7"/>
        <v>47.59428737804328</v>
      </c>
      <c r="E39" s="73">
        <f t="shared" si="7"/>
        <v>28.767110119021094</v>
      </c>
      <c r="F39" s="73">
        <f t="shared" si="7"/>
        <v>0</v>
      </c>
      <c r="G39" s="73">
        <f t="shared" si="7"/>
        <v>0</v>
      </c>
      <c r="H39" s="73">
        <f t="shared" si="7"/>
        <v>2.078661441830759</v>
      </c>
      <c r="I39" s="73">
        <f>S33/$T33*100</f>
        <v>0</v>
      </c>
      <c r="J39" s="22"/>
      <c r="K39" s="52"/>
      <c r="L39" s="52"/>
      <c r="M39" s="2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>
      <c r="A40" s="63" t="s">
        <v>2</v>
      </c>
      <c r="B40" s="64">
        <f t="shared" si="7"/>
        <v>14.396667983585226</v>
      </c>
      <c r="C40" s="64">
        <f t="shared" si="7"/>
        <v>12.204826984942514</v>
      </c>
      <c r="D40" s="64">
        <f t="shared" si="7"/>
        <v>42.46465077388638</v>
      </c>
      <c r="E40" s="64">
        <f t="shared" si="7"/>
        <v>14.514382493702088</v>
      </c>
      <c r="F40" s="64">
        <f t="shared" si="7"/>
        <v>0</v>
      </c>
      <c r="G40" s="64">
        <f t="shared" si="7"/>
        <v>0.6917665765446848</v>
      </c>
      <c r="H40" s="64">
        <f t="shared" si="7"/>
        <v>15.727705187339094</v>
      </c>
      <c r="I40" s="64">
        <f>S34/$T34*100</f>
        <v>0</v>
      </c>
      <c r="J40" s="22"/>
      <c r="K40" s="52"/>
      <c r="L40" s="52"/>
      <c r="M40" s="2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2" spans="2:13" ht="12.7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ht="12.75">
      <c r="B43" s="81"/>
      <c r="C43" s="99" t="s">
        <v>58</v>
      </c>
      <c r="D43" s="100"/>
      <c r="E43" s="100"/>
      <c r="F43" s="100"/>
      <c r="G43" s="100"/>
      <c r="H43" s="100"/>
      <c r="I43" s="100"/>
      <c r="J43" s="100"/>
      <c r="K43" s="100"/>
      <c r="L43" s="100"/>
      <c r="M43" s="81"/>
    </row>
    <row r="44" spans="2:13" ht="12.75">
      <c r="B44" s="81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81"/>
    </row>
    <row r="45" spans="2:13" ht="12.75">
      <c r="B45" s="8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81"/>
    </row>
    <row r="46" spans="2:13" ht="12.75">
      <c r="B46" s="81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81"/>
    </row>
    <row r="47" spans="2:13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2:13" ht="12.75">
      <c r="B48" s="76"/>
      <c r="C48" s="112" t="s">
        <v>57</v>
      </c>
      <c r="D48" s="112"/>
      <c r="E48" s="112"/>
      <c r="F48" s="112"/>
      <c r="G48" s="76"/>
      <c r="H48" s="76"/>
      <c r="I48" s="76"/>
      <c r="J48" s="76"/>
      <c r="K48" s="76"/>
      <c r="L48" s="76"/>
      <c r="M48" s="76"/>
    </row>
    <row r="49" spans="2:13" ht="12.75">
      <c r="B49" s="76"/>
      <c r="C49" s="112"/>
      <c r="D49" s="112"/>
      <c r="E49" s="112"/>
      <c r="F49" s="112"/>
      <c r="G49" s="111"/>
      <c r="H49" s="111"/>
      <c r="I49" s="76"/>
      <c r="J49" s="75"/>
      <c r="K49" s="75"/>
      <c r="L49" s="75"/>
      <c r="M49" s="76"/>
    </row>
    <row r="50" spans="2:13" ht="12.75">
      <c r="B50" s="76"/>
      <c r="C50" s="76"/>
      <c r="D50" s="89" t="s">
        <v>52</v>
      </c>
      <c r="E50" s="93" t="s">
        <v>54</v>
      </c>
      <c r="F50" s="94"/>
      <c r="G50" s="105" t="s">
        <v>55</v>
      </c>
      <c r="H50" s="108" t="s">
        <v>56</v>
      </c>
      <c r="I50" s="76"/>
      <c r="J50" s="75"/>
      <c r="K50" s="75"/>
      <c r="L50" s="75"/>
      <c r="M50" s="76"/>
    </row>
    <row r="51" spans="2:13" ht="12.75">
      <c r="B51" s="76"/>
      <c r="C51" s="76"/>
      <c r="D51" s="90"/>
      <c r="E51" s="95"/>
      <c r="F51" s="96"/>
      <c r="G51" s="106"/>
      <c r="H51" s="109"/>
      <c r="I51" s="76"/>
      <c r="J51" s="75"/>
      <c r="K51" s="75"/>
      <c r="L51" s="75"/>
      <c r="M51" s="76"/>
    </row>
    <row r="52" spans="2:13" ht="12.75">
      <c r="B52" s="76"/>
      <c r="C52" s="76"/>
      <c r="D52" s="90"/>
      <c r="E52" s="95"/>
      <c r="F52" s="96"/>
      <c r="G52" s="106"/>
      <c r="H52" s="109"/>
      <c r="I52" s="76"/>
      <c r="J52" s="75"/>
      <c r="K52" s="75"/>
      <c r="L52" s="75"/>
      <c r="M52" s="76"/>
    </row>
    <row r="53" spans="2:13" ht="12.75">
      <c r="B53" s="76"/>
      <c r="C53" s="76"/>
      <c r="D53" s="90"/>
      <c r="E53" s="97"/>
      <c r="F53" s="98"/>
      <c r="G53" s="106"/>
      <c r="H53" s="109"/>
      <c r="I53" s="76"/>
      <c r="J53" s="75"/>
      <c r="K53" s="75"/>
      <c r="L53" s="75"/>
      <c r="M53" s="76"/>
    </row>
    <row r="54" spans="2:13" ht="12.75">
      <c r="B54" s="76"/>
      <c r="C54" s="76"/>
      <c r="D54" s="90"/>
      <c r="E54" s="92" t="s">
        <v>53</v>
      </c>
      <c r="F54" s="92"/>
      <c r="G54" s="106"/>
      <c r="H54" s="109"/>
      <c r="I54" s="76"/>
      <c r="J54" s="75"/>
      <c r="K54" s="75"/>
      <c r="L54" s="75"/>
      <c r="M54" s="76"/>
    </row>
    <row r="55" spans="2:13" ht="12.75">
      <c r="B55" s="76"/>
      <c r="C55" s="76"/>
      <c r="D55" s="90"/>
      <c r="E55" s="92"/>
      <c r="F55" s="92"/>
      <c r="G55" s="106"/>
      <c r="H55" s="109"/>
      <c r="I55" s="76"/>
      <c r="J55" s="75"/>
      <c r="K55" s="75"/>
      <c r="L55" s="75"/>
      <c r="M55" s="76"/>
    </row>
    <row r="56" spans="2:13" ht="12.75">
      <c r="B56" s="76"/>
      <c r="C56" s="76"/>
      <c r="D56" s="91"/>
      <c r="E56" s="54">
        <v>0.05</v>
      </c>
      <c r="F56" s="54">
        <v>0.15</v>
      </c>
      <c r="G56" s="107"/>
      <c r="H56" s="110"/>
      <c r="I56" s="76"/>
      <c r="J56" s="75"/>
      <c r="K56" s="75"/>
      <c r="L56" s="75"/>
      <c r="M56" s="76"/>
    </row>
    <row r="57" spans="2:13" ht="12.75">
      <c r="B57" s="88" t="s">
        <v>49</v>
      </c>
      <c r="C57" s="53" t="s">
        <v>19</v>
      </c>
      <c r="D57" s="55">
        <v>43.3</v>
      </c>
      <c r="E57" s="55">
        <v>42.39</v>
      </c>
      <c r="F57" s="55">
        <v>43.7</v>
      </c>
      <c r="G57" s="65">
        <f>N34/$T34*100</f>
        <v>42.46465077388638</v>
      </c>
      <c r="H57" s="74">
        <f>N33/$T33*100</f>
        <v>47.59428737804328</v>
      </c>
      <c r="I57" s="76"/>
      <c r="J57" s="75"/>
      <c r="K57" s="75"/>
      <c r="L57" s="75"/>
      <c r="M57" s="76"/>
    </row>
    <row r="58" spans="2:13" ht="12.75">
      <c r="B58" s="88"/>
      <c r="C58" s="53" t="s">
        <v>17</v>
      </c>
      <c r="D58" s="55">
        <v>20.4</v>
      </c>
      <c r="E58" s="55">
        <v>21.2</v>
      </c>
      <c r="F58" s="55">
        <v>22.6</v>
      </c>
      <c r="G58" s="65">
        <f>L34/$T34*100</f>
        <v>14.396667983585226</v>
      </c>
      <c r="H58" s="74">
        <f>L33/$T33*100</f>
        <v>20.16138032044168</v>
      </c>
      <c r="I58" s="76"/>
      <c r="J58" s="75"/>
      <c r="K58" s="75"/>
      <c r="L58" s="75"/>
      <c r="M58" s="76"/>
    </row>
    <row r="59" spans="2:13" ht="12.75">
      <c r="B59" s="88"/>
      <c r="C59" s="53" t="s">
        <v>18</v>
      </c>
      <c r="D59" s="55">
        <v>2.5</v>
      </c>
      <c r="E59" s="55">
        <v>7.2</v>
      </c>
      <c r="F59" s="55">
        <v>6.2</v>
      </c>
      <c r="G59" s="65">
        <f>M34/$T34*100</f>
        <v>12.204826984942514</v>
      </c>
      <c r="H59" s="74">
        <f>M33/$T33*100</f>
        <v>1.3985607406631893</v>
      </c>
      <c r="I59" s="76"/>
      <c r="J59" s="75"/>
      <c r="K59" s="75"/>
      <c r="L59" s="75"/>
      <c r="M59" s="76"/>
    </row>
    <row r="60" spans="2:13" ht="12.75">
      <c r="B60" s="88"/>
      <c r="C60" s="53" t="s">
        <v>48</v>
      </c>
      <c r="D60" s="55">
        <v>30.2</v>
      </c>
      <c r="E60" s="55">
        <v>18.97</v>
      </c>
      <c r="F60" s="55">
        <v>16.7</v>
      </c>
      <c r="G60" s="65">
        <f>O34/$T34*100</f>
        <v>14.514382493702088</v>
      </c>
      <c r="H60" s="74">
        <f>O33/$T33*100</f>
        <v>28.767110119021094</v>
      </c>
      <c r="I60" s="76"/>
      <c r="J60" s="75"/>
      <c r="K60" s="75"/>
      <c r="L60" s="75"/>
      <c r="M60" s="76"/>
    </row>
    <row r="61" spans="2:13" ht="12.75">
      <c r="B61" s="88"/>
      <c r="C61" s="53" t="s">
        <v>23</v>
      </c>
      <c r="D61" s="55">
        <v>2.1</v>
      </c>
      <c r="E61" s="55">
        <v>6.32</v>
      </c>
      <c r="F61" s="55">
        <v>9.1</v>
      </c>
      <c r="G61" s="65">
        <f>R34/$T34*100</f>
        <v>15.727705187339094</v>
      </c>
      <c r="H61" s="74">
        <f>R33/$T33*100</f>
        <v>2.078661441830759</v>
      </c>
      <c r="I61" s="76"/>
      <c r="J61" s="75"/>
      <c r="K61" s="75"/>
      <c r="L61" s="75"/>
      <c r="M61" s="76"/>
    </row>
    <row r="62" spans="2:13" ht="12.75">
      <c r="B62" s="88"/>
      <c r="C62" s="53" t="s">
        <v>22</v>
      </c>
      <c r="D62" s="55">
        <v>0.4</v>
      </c>
      <c r="E62" s="55">
        <v>1.85</v>
      </c>
      <c r="F62" s="55">
        <v>1.2</v>
      </c>
      <c r="G62" s="65">
        <f>Q34/$T34*100</f>
        <v>0.6917665765446848</v>
      </c>
      <c r="H62" s="74">
        <f>Q33/$T33*100</f>
        <v>0</v>
      </c>
      <c r="I62" s="76"/>
      <c r="J62" s="75"/>
      <c r="K62" s="75"/>
      <c r="L62" s="75"/>
      <c r="M62" s="76"/>
    </row>
    <row r="63" spans="2:13" ht="12.75">
      <c r="B63" s="88"/>
      <c r="C63" s="53" t="s">
        <v>21</v>
      </c>
      <c r="D63" s="55">
        <v>0.1</v>
      </c>
      <c r="E63" s="55">
        <v>0.96</v>
      </c>
      <c r="F63" s="55">
        <v>0.5</v>
      </c>
      <c r="G63" s="65">
        <f>P34/$T34*100</f>
        <v>0</v>
      </c>
      <c r="H63" s="74">
        <f>P33/$T33*100</f>
        <v>0</v>
      </c>
      <c r="I63" s="76"/>
      <c r="J63" s="75"/>
      <c r="K63" s="75"/>
      <c r="L63" s="75"/>
      <c r="M63" s="76"/>
    </row>
    <row r="64" spans="2:13" ht="12.7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</sheetData>
  <mergeCells count="24">
    <mergeCell ref="C48:F49"/>
    <mergeCell ref="C6:D6"/>
    <mergeCell ref="A11:B11"/>
    <mergeCell ref="A12:B12"/>
    <mergeCell ref="F9:G9"/>
    <mergeCell ref="F10:G10"/>
    <mergeCell ref="F11:G11"/>
    <mergeCell ref="F12:G12"/>
    <mergeCell ref="A9:B9"/>
    <mergeCell ref="A10:B10"/>
    <mergeCell ref="H1:I5"/>
    <mergeCell ref="G50:G56"/>
    <mergeCell ref="H50:H56"/>
    <mergeCell ref="G49:H49"/>
    <mergeCell ref="A1:A5"/>
    <mergeCell ref="B1:E5"/>
    <mergeCell ref="A8:B8"/>
    <mergeCell ref="B57:B63"/>
    <mergeCell ref="D50:D56"/>
    <mergeCell ref="E54:F55"/>
    <mergeCell ref="E50:F53"/>
    <mergeCell ref="C43:L46"/>
    <mergeCell ref="F8:G8"/>
    <mergeCell ref="F3:F4"/>
  </mergeCells>
  <printOptions gridLines="1"/>
  <pageMargins left="0.7875" right="0.7875" top="0.7875" bottom="0.7875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FOUCHER</cp:lastModifiedBy>
  <cp:lastPrinted>2002-10-16T09:55:44Z</cp:lastPrinted>
  <dcterms:created xsi:type="dcterms:W3CDTF">2002-10-16T06:58:03Z</dcterms:created>
  <dcterms:modified xsi:type="dcterms:W3CDTF">2012-04-22T15:04:41Z</dcterms:modified>
  <cp:category/>
  <cp:version/>
  <cp:contentType/>
  <cp:contentStatus/>
  <cp:revision>2</cp:revision>
</cp:coreProperties>
</file>